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6380" windowHeight="8190" tabRatio="661"/>
  </bookViews>
  <sheets>
    <sheet name="Item1" sheetId="14" r:id="rId1"/>
    <sheet name="TOTAL" sheetId="3" r:id="rId2"/>
  </sheets>
  <definedNames>
    <definedName name="_xlnm.Print_Titles" localSheetId="1">TOTAL!$1:$2</definedName>
  </definedNames>
  <calcPr calcId="145621" iterateDelta="1E-4"/>
</workbook>
</file>

<file path=xl/calcChain.xml><?xml version="1.0" encoding="utf-8"?>
<calcChain xmlns="http://schemas.openxmlformats.org/spreadsheetml/2006/main">
  <c r="H9" i="14" l="1"/>
  <c r="H8" i="14"/>
  <c r="H7" i="14"/>
  <c r="H6" i="14"/>
  <c r="H5" i="14"/>
  <c r="D21" i="14" s="1"/>
  <c r="H4" i="14"/>
  <c r="H3" i="14"/>
  <c r="F21" i="14"/>
  <c r="H24" i="14" l="1"/>
  <c r="I18" i="14"/>
  <c r="I17" i="14"/>
  <c r="I16" i="14"/>
  <c r="I15" i="14"/>
  <c r="I14" i="14"/>
  <c r="I13" i="14"/>
  <c r="I12" i="14"/>
  <c r="I11" i="14"/>
  <c r="I10" i="14"/>
  <c r="D3" i="3"/>
  <c r="C3" i="3"/>
  <c r="B3" i="3"/>
  <c r="B21" i="14" l="1"/>
  <c r="C21" i="14" s="1"/>
  <c r="I8" i="14" l="1"/>
  <c r="I7" i="14"/>
  <c r="I9" i="14"/>
  <c r="I5" i="14"/>
  <c r="I3" i="14"/>
  <c r="I4" i="14"/>
  <c r="I6" i="14"/>
  <c r="E21" i="14" l="1"/>
  <c r="D23" i="14" s="1"/>
  <c r="E3" i="3" s="1"/>
  <c r="F3" i="3" s="1"/>
  <c r="G3" i="3" s="1"/>
  <c r="G4" i="3" s="1"/>
  <c r="F4" i="3" l="1"/>
  <c r="D24" i="14"/>
</calcChain>
</file>

<file path=xl/sharedStrings.xml><?xml version="1.0" encoding="utf-8"?>
<sst xmlns="http://schemas.openxmlformats.org/spreadsheetml/2006/main" count="41" uniqueCount="41">
  <si>
    <t>MATERIAL</t>
  </si>
  <si>
    <t>UNIDADE</t>
  </si>
  <si>
    <t>QUANT.</t>
  </si>
  <si>
    <t>FONTE DE PESQUISA</t>
  </si>
  <si>
    <t>PREÇOS</t>
  </si>
  <si>
    <t>DESVIO</t>
  </si>
  <si>
    <t>COEF.</t>
  </si>
  <si>
    <t>MÉDIA</t>
  </si>
  <si>
    <t>MEDIANA</t>
  </si>
  <si>
    <t>unidade</t>
  </si>
  <si>
    <t>VALOR TOTAL</t>
  </si>
  <si>
    <t>DESCARTE</t>
  </si>
  <si>
    <t>MÉDIA APÓS DESCARTE</t>
  </si>
  <si>
    <t>ESTIMATIVA DO ITEM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</si>
  <si>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</si>
  <si>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</si>
  <si>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</si>
  <si>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</si>
  <si>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</si>
  <si>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MEDIANA: valor estatístico que separa a metade maior da metade menor da amostra, calculado pela função MED do editor de planilhas.</t>
  </si>
  <si>
    <t>VALOR UNITÁRIO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</si>
  <si>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</si>
  <si>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RESULTADO DA ESTIMATIVA</t>
  </si>
  <si>
    <t>Item</t>
  </si>
  <si>
    <t>Descrição</t>
  </si>
  <si>
    <t>Unidade de Fornecimento</t>
  </si>
  <si>
    <t>VALOR TOTAL ESTIMADO</t>
  </si>
  <si>
    <t>Quantidade de preços coletados =</t>
  </si>
  <si>
    <t xml:space="preserve">FORNECIMENTO, EM REGIME DE
COMODATO, DE SISTEMA DE
MONITORAMENTO VEICULAR VIA
SATÉLITE E GESTÃO POR SISTEMA DE
B.I. (BUSINESS INTELIGENCE)
</t>
  </si>
  <si>
    <t>1ª melhor proposta PE 24/2019 Tre-Ba</t>
  </si>
  <si>
    <t>2ª melhor proposta PE 24/2019 Tre-Ba</t>
  </si>
  <si>
    <t>3ª melhor proposta PE 24/2019 Tre-Ba</t>
  </si>
  <si>
    <t>4ª melhor proposta PE 24/2019 Tre-Ba</t>
  </si>
  <si>
    <t>Valor Total Anual = ( C ) x 12</t>
  </si>
  <si>
    <t>Valor Unitário Mensal ( B )</t>
  </si>
  <si>
    <t>Quantidade ( A )</t>
  </si>
  <si>
    <t>Valor Total Mensal ( C ) =  ( A )x ( B )</t>
  </si>
  <si>
    <t>5ª melhor proposta PE 24/2019 Tre-Ba</t>
  </si>
  <si>
    <t>6ª melhor proposta PE 24/2019 Tre-Ba</t>
  </si>
  <si>
    <t>7ª melhor proposta PE 24/2019 Tre-Ba</t>
  </si>
  <si>
    <t>ITEM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</si>
</sst>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&quot;R$&quot;\ #,##0.00;\-&quot;R$&quot;\ #,##0.00"/>
    <numFmt numFmtId="44" formatCode="_-&quot;R$&quot;\ * #,##0.00_-;\-&quot;R$&quot;\ * #,##0.00_-;_-&quot;R$&quot;\ * &quot;-&quot;??_-;_-@_-"/>
    <numFmt numFmtId="164" formatCode="[$R$-416]\ #,##0.00;[Red]\-[$R$-416]\ #,##0.00"/>
  </numFmts>
  <fonts count="17" x14ac:knownFonts="1">
    <font>
      <sz val="10"/>
      <name val="Arial"/>
      <family val="2"/>
    </font>
    <font>
      <sz val="10"/>
      <name val="Arial"/>
      <family val="2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77">
    <xf numFmtId="0" fontId="0" fillId="0" borderId="0" xfId="0"/>
    <xf numFmtId="0" fontId="11" fillId="0" borderId="0" xfId="0" applyFont="1"/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0" borderId="3" xfId="0" applyFont="1" applyBorder="1"/>
    <xf numFmtId="164" fontId="14" fillId="0" borderId="3" xfId="0" applyNumberFormat="1" applyFont="1" applyBorder="1" applyAlignment="1">
      <alignment horizontal="center"/>
    </xf>
    <xf numFmtId="0" fontId="15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0" fontId="13" fillId="0" borderId="5" xfId="0" applyFont="1" applyBorder="1"/>
    <xf numFmtId="164" fontId="14" fillId="0" borderId="5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0" fontId="13" fillId="0" borderId="7" xfId="0" applyFont="1" applyBorder="1"/>
    <xf numFmtId="164" fontId="14" fillId="0" borderId="0" xfId="0" applyNumberFormat="1" applyFont="1" applyBorder="1" applyAlignment="1">
      <alignment horizontal="center"/>
    </xf>
    <xf numFmtId="0" fontId="12" fillId="0" borderId="6" xfId="0" applyFont="1" applyBorder="1" applyAlignment="1"/>
    <xf numFmtId="0" fontId="11" fillId="0" borderId="8" xfId="0" applyFont="1" applyBorder="1" applyAlignment="1">
      <alignment horizontal="center"/>
    </xf>
    <xf numFmtId="10" fontId="11" fillId="0" borderId="8" xfId="0" applyNumberFormat="1" applyFont="1" applyFill="1" applyBorder="1" applyAlignment="1">
      <alignment horizontal="center"/>
    </xf>
    <xf numFmtId="164" fontId="15" fillId="0" borderId="8" xfId="0" applyNumberFormat="1" applyFont="1" applyFill="1" applyBorder="1" applyAlignment="1">
      <alignment horizontal="center"/>
    </xf>
    <xf numFmtId="164" fontId="15" fillId="0" borderId="8" xfId="0" applyNumberFormat="1" applyFont="1" applyFill="1" applyBorder="1" applyAlignment="1">
      <alignment horizontal="center" wrapText="1"/>
    </xf>
    <xf numFmtId="164" fontId="11" fillId="0" borderId="7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0" fontId="12" fillId="0" borderId="0" xfId="0" applyFont="1" applyBorder="1" applyAlignment="1"/>
    <xf numFmtId="164" fontId="11" fillId="0" borderId="5" xfId="0" applyNumberFormat="1" applyFont="1" applyBorder="1" applyAlignment="1">
      <alignment horizontal="left"/>
    </xf>
    <xf numFmtId="164" fontId="11" fillId="0" borderId="0" xfId="0" applyNumberFormat="1" applyFont="1" applyBorder="1" applyAlignment="1"/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11" fillId="0" borderId="0" xfId="0" applyFont="1" applyAlignment="1">
      <alignment wrapText="1"/>
    </xf>
    <xf numFmtId="0" fontId="11" fillId="0" borderId="9" xfId="0" applyFont="1" applyBorder="1" applyAlignment="1">
      <alignment horizontal="center" vertical="center" wrapText="1"/>
    </xf>
    <xf numFmtId="0" fontId="11" fillId="0" borderId="9" xfId="0" applyFont="1" applyBorder="1" applyAlignment="1">
      <alignment vertical="center" wrapText="1"/>
    </xf>
    <xf numFmtId="44" fontId="16" fillId="9" borderId="9" xfId="0" applyNumberFormat="1" applyFont="1" applyFill="1" applyBorder="1" applyAlignment="1">
      <alignment wrapText="1"/>
    </xf>
    <xf numFmtId="0" fontId="12" fillId="0" borderId="9" xfId="0" applyFont="1" applyBorder="1" applyAlignment="1">
      <alignment horizontal="center" vertical="center" wrapText="1"/>
    </xf>
    <xf numFmtId="7" fontId="11" fillId="0" borderId="9" xfId="12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2" fillId="0" borderId="9" xfId="0" applyFont="1" applyFill="1" applyBorder="1" applyAlignment="1">
      <alignment horizontal="center" vertical="center" wrapText="1"/>
    </xf>
    <xf numFmtId="0" fontId="11" fillId="0" borderId="0" xfId="0" applyFont="1" applyAlignment="1"/>
    <xf numFmtId="44" fontId="11" fillId="11" borderId="9" xfId="12" applyFont="1" applyFill="1" applyBorder="1" applyAlignment="1">
      <alignment vertical="center" wrapText="1"/>
    </xf>
    <xf numFmtId="0" fontId="12" fillId="10" borderId="9" xfId="0" applyFont="1" applyFill="1" applyBorder="1" applyAlignment="1">
      <alignment horizontal="center" vertical="center" wrapText="1"/>
    </xf>
    <xf numFmtId="44" fontId="11" fillId="10" borderId="0" xfId="0" applyNumberFormat="1" applyFont="1" applyFill="1" applyAlignment="1">
      <alignment vertical="center"/>
    </xf>
    <xf numFmtId="44" fontId="16" fillId="10" borderId="9" xfId="0" applyNumberFormat="1" applyFont="1" applyFill="1" applyBorder="1" applyAlignment="1">
      <alignment wrapText="1"/>
    </xf>
    <xf numFmtId="0" fontId="11" fillId="0" borderId="22" xfId="0" applyFont="1" applyBorder="1"/>
    <xf numFmtId="0" fontId="11" fillId="0" borderId="0" xfId="0" applyFont="1" applyBorder="1"/>
    <xf numFmtId="0" fontId="11" fillId="0" borderId="23" xfId="0" applyFont="1" applyBorder="1"/>
    <xf numFmtId="0" fontId="11" fillId="0" borderId="22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1" fillId="0" borderId="23" xfId="0" applyFont="1" applyBorder="1" applyAlignment="1">
      <alignment wrapText="1"/>
    </xf>
    <xf numFmtId="0" fontId="11" fillId="0" borderId="16" xfId="0" applyFont="1" applyBorder="1" applyAlignment="1">
      <alignment wrapText="1"/>
    </xf>
    <xf numFmtId="0" fontId="11" fillId="0" borderId="17" xfId="0" applyFont="1" applyBorder="1" applyAlignment="1">
      <alignment wrapText="1"/>
    </xf>
    <xf numFmtId="0" fontId="11" fillId="0" borderId="18" xfId="0" applyFont="1" applyBorder="1" applyAlignment="1">
      <alignment wrapText="1"/>
    </xf>
    <xf numFmtId="0" fontId="16" fillId="4" borderId="2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16" fillId="4" borderId="10" xfId="0" applyFont="1" applyFill="1" applyBorder="1" applyAlignment="1">
      <alignment horizontal="center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5" fillId="0" borderId="12" xfId="0" applyFont="1" applyBorder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5" fillId="0" borderId="13" xfId="0" applyFont="1" applyBorder="1" applyAlignment="1">
      <alignment horizontal="left" vertical="top" wrapText="1"/>
    </xf>
    <xf numFmtId="0" fontId="15" fillId="0" borderId="14" xfId="0" applyFont="1" applyBorder="1" applyAlignment="1">
      <alignment horizontal="left" vertical="top" wrapText="1"/>
    </xf>
    <xf numFmtId="0" fontId="15" fillId="0" borderId="15" xfId="0" applyFont="1" applyBorder="1" applyAlignment="1">
      <alignment horizontal="left" vertical="top" wrapText="1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/>
    </xf>
    <xf numFmtId="164" fontId="11" fillId="10" borderId="9" xfId="0" applyNumberFormat="1" applyFont="1" applyFill="1" applyBorder="1" applyAlignment="1">
      <alignment horizontal="left"/>
    </xf>
    <xf numFmtId="0" fontId="11" fillId="0" borderId="19" xfId="0" applyFont="1" applyBorder="1"/>
    <xf numFmtId="0" fontId="11" fillId="0" borderId="20" xfId="0" applyFont="1" applyBorder="1"/>
    <xf numFmtId="0" fontId="11" fillId="0" borderId="21" xfId="0" applyFont="1" applyBorder="1"/>
    <xf numFmtId="0" fontId="16" fillId="9" borderId="9" xfId="0" applyFont="1" applyFill="1" applyBorder="1" applyAlignment="1">
      <alignment horizontal="center" wrapText="1"/>
    </xf>
    <xf numFmtId="0" fontId="16" fillId="9" borderId="16" xfId="0" applyFont="1" applyFill="1" applyBorder="1" applyAlignment="1">
      <alignment horizontal="center" wrapText="1"/>
    </xf>
    <xf numFmtId="0" fontId="16" fillId="9" borderId="17" xfId="0" applyFont="1" applyFill="1" applyBorder="1" applyAlignment="1">
      <alignment horizont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tabSelected="1" zoomScaleNormal="100" zoomScaleSheetLayoutView="100" workbookViewId="0">
      <selection activeCell="I22" sqref="I22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2" t="s">
        <v>13</v>
      </c>
      <c r="B1" s="53"/>
      <c r="C1" s="53"/>
      <c r="D1" s="53"/>
      <c r="E1" s="53"/>
      <c r="F1" s="53"/>
      <c r="G1" s="53"/>
      <c r="H1" s="53"/>
      <c r="I1" s="54"/>
    </row>
    <row r="2" spans="1:9" x14ac:dyDescent="0.2">
      <c r="A2" s="55" t="s">
        <v>40</v>
      </c>
      <c r="B2" s="55" t="s">
        <v>0</v>
      </c>
      <c r="C2" s="56"/>
      <c r="D2" s="57"/>
      <c r="E2" s="2" t="s">
        <v>1</v>
      </c>
      <c r="F2" s="2" t="s">
        <v>2</v>
      </c>
      <c r="G2" s="2" t="s">
        <v>3</v>
      </c>
      <c r="H2" s="3" t="s">
        <v>4</v>
      </c>
      <c r="I2" s="26" t="s">
        <v>11</v>
      </c>
    </row>
    <row r="3" spans="1:9" ht="12.75" customHeight="1" x14ac:dyDescent="0.2">
      <c r="A3" s="55"/>
      <c r="B3" s="58" t="s">
        <v>28</v>
      </c>
      <c r="C3" s="59"/>
      <c r="D3" s="60"/>
      <c r="E3" s="67" t="s">
        <v>9</v>
      </c>
      <c r="F3" s="68">
        <v>29</v>
      </c>
      <c r="G3" s="4" t="s">
        <v>29</v>
      </c>
      <c r="H3" s="5">
        <f>((13789.44/36)/12)*1.0284</f>
        <v>32.826528000000003</v>
      </c>
      <c r="I3" s="5">
        <f t="shared" ref="I3:I18" si="0">IF(H3="","",(IF($C$21&lt;25%,"N/A",IF(H3&lt;=($D$21+$B$21),H3,"Descartado"))))</f>
        <v>32.826528000000003</v>
      </c>
    </row>
    <row r="4" spans="1:9" x14ac:dyDescent="0.2">
      <c r="A4" s="55"/>
      <c r="B4" s="61"/>
      <c r="C4" s="62"/>
      <c r="D4" s="63"/>
      <c r="E4" s="67"/>
      <c r="F4" s="67"/>
      <c r="G4" s="4" t="s">
        <v>30</v>
      </c>
      <c r="H4" s="5">
        <f>((14532.48/36)/12)*1.0284</f>
        <v>34.595376000000002</v>
      </c>
      <c r="I4" s="5">
        <f t="shared" si="0"/>
        <v>34.595376000000002</v>
      </c>
    </row>
    <row r="5" spans="1:9" x14ac:dyDescent="0.2">
      <c r="A5" s="55"/>
      <c r="B5" s="61"/>
      <c r="C5" s="62"/>
      <c r="D5" s="63"/>
      <c r="E5" s="67"/>
      <c r="F5" s="67"/>
      <c r="G5" s="4" t="s">
        <v>31</v>
      </c>
      <c r="H5" s="5">
        <f>((16416/36)/12)*1.0284</f>
        <v>39.0792</v>
      </c>
      <c r="I5" s="5">
        <f t="shared" si="0"/>
        <v>39.0792</v>
      </c>
    </row>
    <row r="6" spans="1:9" x14ac:dyDescent="0.2">
      <c r="A6" s="55"/>
      <c r="B6" s="61"/>
      <c r="C6" s="62"/>
      <c r="D6" s="63"/>
      <c r="E6" s="67"/>
      <c r="F6" s="67"/>
      <c r="G6" s="4" t="s">
        <v>32</v>
      </c>
      <c r="H6" s="5">
        <f>((17010/36)/12)*1.0284</f>
        <v>40.493249999999996</v>
      </c>
      <c r="I6" s="5">
        <f t="shared" si="0"/>
        <v>40.493249999999996</v>
      </c>
    </row>
    <row r="7" spans="1:9" x14ac:dyDescent="0.2">
      <c r="A7" s="55"/>
      <c r="B7" s="61"/>
      <c r="C7" s="62"/>
      <c r="D7" s="63"/>
      <c r="E7" s="67"/>
      <c r="F7" s="67"/>
      <c r="G7" s="4" t="s">
        <v>37</v>
      </c>
      <c r="H7" s="5">
        <f>((21600/36)/12)*1.0284</f>
        <v>51.42</v>
      </c>
      <c r="I7" s="5">
        <f t="shared" si="0"/>
        <v>51.42</v>
      </c>
    </row>
    <row r="8" spans="1:9" x14ac:dyDescent="0.2">
      <c r="A8" s="55"/>
      <c r="B8" s="61"/>
      <c r="C8" s="62"/>
      <c r="D8" s="63"/>
      <c r="E8" s="67"/>
      <c r="F8" s="67"/>
      <c r="G8" s="4" t="s">
        <v>38</v>
      </c>
      <c r="H8" s="5">
        <f>((29900/36)/12)*1.0284</f>
        <v>71.17861111111111</v>
      </c>
      <c r="I8" s="5">
        <f t="shared" si="0"/>
        <v>71.17861111111111</v>
      </c>
    </row>
    <row r="9" spans="1:9" ht="10.5" customHeight="1" x14ac:dyDescent="0.2">
      <c r="A9" s="55"/>
      <c r="B9" s="61"/>
      <c r="C9" s="62"/>
      <c r="D9" s="63"/>
      <c r="E9" s="67"/>
      <c r="F9" s="67"/>
      <c r="G9" s="4" t="s">
        <v>39</v>
      </c>
      <c r="H9" s="5">
        <f>((60480/36)/12)*1.0284</f>
        <v>143.976</v>
      </c>
      <c r="I9" s="5" t="str">
        <f t="shared" si="0"/>
        <v>Descartado</v>
      </c>
    </row>
    <row r="10" spans="1:9" hidden="1" x14ac:dyDescent="0.2">
      <c r="A10" s="55"/>
      <c r="B10" s="61"/>
      <c r="C10" s="62"/>
      <c r="D10" s="63"/>
      <c r="E10" s="67"/>
      <c r="F10" s="67"/>
      <c r="G10" s="4"/>
      <c r="H10" s="5"/>
      <c r="I10" s="5" t="str">
        <f t="shared" si="0"/>
        <v/>
      </c>
    </row>
    <row r="11" spans="1:9" hidden="1" x14ac:dyDescent="0.2">
      <c r="A11" s="55"/>
      <c r="B11" s="61"/>
      <c r="C11" s="62"/>
      <c r="D11" s="63"/>
      <c r="E11" s="67"/>
      <c r="F11" s="67"/>
      <c r="G11" s="4"/>
      <c r="H11" s="5"/>
      <c r="I11" s="5" t="str">
        <f t="shared" si="0"/>
        <v/>
      </c>
    </row>
    <row r="12" spans="1:9" hidden="1" x14ac:dyDescent="0.2">
      <c r="A12" s="55"/>
      <c r="B12" s="61"/>
      <c r="C12" s="62"/>
      <c r="D12" s="63"/>
      <c r="E12" s="67"/>
      <c r="F12" s="67"/>
      <c r="G12" s="4"/>
      <c r="H12" s="5"/>
      <c r="I12" s="5" t="str">
        <f t="shared" si="0"/>
        <v/>
      </c>
    </row>
    <row r="13" spans="1:9" hidden="1" x14ac:dyDescent="0.2">
      <c r="A13" s="55"/>
      <c r="B13" s="61"/>
      <c r="C13" s="62"/>
      <c r="D13" s="63"/>
      <c r="E13" s="67"/>
      <c r="F13" s="67"/>
      <c r="G13" s="4"/>
      <c r="H13" s="5"/>
      <c r="I13" s="5" t="str">
        <f t="shared" si="0"/>
        <v/>
      </c>
    </row>
    <row r="14" spans="1:9" hidden="1" x14ac:dyDescent="0.2">
      <c r="A14" s="55"/>
      <c r="B14" s="61"/>
      <c r="C14" s="62"/>
      <c r="D14" s="63"/>
      <c r="E14" s="67"/>
      <c r="F14" s="67"/>
      <c r="G14" s="4"/>
      <c r="H14" s="5"/>
      <c r="I14" s="5" t="str">
        <f t="shared" si="0"/>
        <v/>
      </c>
    </row>
    <row r="15" spans="1:9" hidden="1" x14ac:dyDescent="0.2">
      <c r="A15" s="55"/>
      <c r="B15" s="61"/>
      <c r="C15" s="62"/>
      <c r="D15" s="63"/>
      <c r="E15" s="67"/>
      <c r="F15" s="67"/>
      <c r="G15" s="4"/>
      <c r="H15" s="5"/>
      <c r="I15" s="5" t="str">
        <f t="shared" si="0"/>
        <v/>
      </c>
    </row>
    <row r="16" spans="1:9" hidden="1" x14ac:dyDescent="0.2">
      <c r="A16" s="55"/>
      <c r="B16" s="61"/>
      <c r="C16" s="62"/>
      <c r="D16" s="63"/>
      <c r="E16" s="67"/>
      <c r="F16" s="67"/>
      <c r="G16" s="4"/>
      <c r="H16" s="5"/>
      <c r="I16" s="5" t="str">
        <f t="shared" si="0"/>
        <v/>
      </c>
    </row>
    <row r="17" spans="1:9" hidden="1" x14ac:dyDescent="0.2">
      <c r="A17" s="55"/>
      <c r="B17" s="61"/>
      <c r="C17" s="62"/>
      <c r="D17" s="63"/>
      <c r="E17" s="67"/>
      <c r="F17" s="67"/>
      <c r="G17" s="4"/>
      <c r="H17" s="5"/>
      <c r="I17" s="5" t="str">
        <f t="shared" si="0"/>
        <v/>
      </c>
    </row>
    <row r="18" spans="1:9" hidden="1" x14ac:dyDescent="0.2">
      <c r="A18" s="55"/>
      <c r="B18" s="64"/>
      <c r="C18" s="65"/>
      <c r="D18" s="66"/>
      <c r="E18" s="67"/>
      <c r="F18" s="67"/>
      <c r="G18" s="4"/>
      <c r="H18" s="5"/>
      <c r="I18" s="5" t="str">
        <f t="shared" si="0"/>
        <v/>
      </c>
    </row>
    <row r="19" spans="1:9" x14ac:dyDescent="0.2">
      <c r="A19" s="27"/>
      <c r="B19" s="6"/>
      <c r="C19" s="6"/>
      <c r="D19" s="6"/>
      <c r="E19" s="7"/>
      <c r="F19" s="7"/>
      <c r="G19" s="8"/>
      <c r="H19" s="9"/>
      <c r="I19" s="9"/>
    </row>
    <row r="20" spans="1:9" ht="38.25" x14ac:dyDescent="0.2">
      <c r="A20" s="10"/>
      <c r="B20" s="3" t="s">
        <v>5</v>
      </c>
      <c r="C20" s="11" t="s">
        <v>6</v>
      </c>
      <c r="D20" s="12" t="s">
        <v>7</v>
      </c>
      <c r="E20" s="13" t="s">
        <v>12</v>
      </c>
      <c r="F20" s="12" t="s">
        <v>8</v>
      </c>
      <c r="G20" s="14"/>
      <c r="H20" s="15"/>
      <c r="I20" s="15"/>
    </row>
    <row r="21" spans="1:9" x14ac:dyDescent="0.2">
      <c r="A21" s="16"/>
      <c r="B21" s="17">
        <f>IF(H24&lt;2,"N/A",(STDEV(H3:H18)))</f>
        <v>39.679179418629353</v>
      </c>
      <c r="C21" s="18">
        <f>IF(H24&lt;2,"N/A",(B21/D21))</f>
        <v>0.67160323757800089</v>
      </c>
      <c r="D21" s="19">
        <f>AVERAGE(H3:H18)</f>
        <v>59.081280730158724</v>
      </c>
      <c r="E21" s="20">
        <f>IF(H24&lt;2,"N/A",(IF(C21&lt;=25%,"N/A",AVERAGE(I3:I18))))</f>
        <v>44.932160851851847</v>
      </c>
      <c r="F21" s="19">
        <f>MEDIAN(H3:H18)</f>
        <v>40.493249999999996</v>
      </c>
      <c r="G21" s="21"/>
      <c r="H21" s="22"/>
      <c r="I21" s="22"/>
    </row>
    <row r="22" spans="1:9" x14ac:dyDescent="0.2">
      <c r="A22" s="23"/>
      <c r="B22" s="24"/>
      <c r="C22" s="24"/>
      <c r="D22" s="24"/>
      <c r="E22" s="24"/>
      <c r="F22" s="24"/>
      <c r="G22" s="25"/>
      <c r="H22" s="25"/>
      <c r="I22" s="25"/>
    </row>
    <row r="23" spans="1:9" x14ac:dyDescent="0.2">
      <c r="B23" s="69" t="s">
        <v>20</v>
      </c>
      <c r="C23" s="69"/>
      <c r="D23" s="70">
        <f>IF(C21&lt;=25%,D21,MIN(E21:F21))</f>
        <v>40.493249999999996</v>
      </c>
      <c r="E23" s="70"/>
    </row>
    <row r="24" spans="1:9" x14ac:dyDescent="0.2">
      <c r="B24" s="69" t="s">
        <v>10</v>
      </c>
      <c r="C24" s="69"/>
      <c r="D24" s="70">
        <f>ROUND(D23,2)*F3</f>
        <v>1174.21</v>
      </c>
      <c r="E24" s="70"/>
      <c r="G24" s="35" t="s">
        <v>27</v>
      </c>
      <c r="H24" s="36">
        <f>COUNT(H3:H18)</f>
        <v>7</v>
      </c>
    </row>
    <row r="25" spans="1:9" x14ac:dyDescent="0.2">
      <c r="B25" s="28"/>
      <c r="C25" s="28"/>
      <c r="D25" s="22"/>
      <c r="E25" s="22"/>
    </row>
    <row r="27" spans="1:9" x14ac:dyDescent="0.2">
      <c r="A27" s="71" t="s">
        <v>16</v>
      </c>
      <c r="B27" s="72"/>
      <c r="C27" s="72"/>
      <c r="D27" s="72"/>
      <c r="E27" s="72"/>
      <c r="F27" s="72"/>
      <c r="G27" s="72"/>
      <c r="H27" s="72"/>
      <c r="I27" s="73"/>
    </row>
    <row r="28" spans="1:9" x14ac:dyDescent="0.2">
      <c r="A28" s="43" t="s">
        <v>17</v>
      </c>
      <c r="B28" s="44"/>
      <c r="C28" s="44"/>
      <c r="D28" s="44"/>
      <c r="E28" s="44"/>
      <c r="F28" s="44"/>
      <c r="G28" s="44"/>
      <c r="H28" s="44"/>
      <c r="I28" s="45"/>
    </row>
    <row r="29" spans="1:9" x14ac:dyDescent="0.2">
      <c r="A29" s="43" t="s">
        <v>18</v>
      </c>
      <c r="B29" s="44"/>
      <c r="C29" s="44"/>
      <c r="D29" s="44"/>
      <c r="E29" s="44"/>
      <c r="F29" s="44"/>
      <c r="G29" s="44"/>
      <c r="H29" s="44"/>
      <c r="I29" s="45"/>
    </row>
    <row r="30" spans="1:9" ht="25.5" customHeight="1" x14ac:dyDescent="0.2">
      <c r="A30" s="46" t="s">
        <v>14</v>
      </c>
      <c r="B30" s="47"/>
      <c r="C30" s="47"/>
      <c r="D30" s="47"/>
      <c r="E30" s="47"/>
      <c r="F30" s="47"/>
      <c r="G30" s="47"/>
      <c r="H30" s="47"/>
      <c r="I30" s="48"/>
    </row>
    <row r="31" spans="1:9" x14ac:dyDescent="0.2">
      <c r="A31" s="43" t="s">
        <v>15</v>
      </c>
      <c r="B31" s="44"/>
      <c r="C31" s="44"/>
      <c r="D31" s="44"/>
      <c r="E31" s="44"/>
      <c r="F31" s="44"/>
      <c r="G31" s="44"/>
      <c r="H31" s="44"/>
      <c r="I31" s="45"/>
    </row>
    <row r="32" spans="1:9" x14ac:dyDescent="0.2">
      <c r="A32" s="43" t="s">
        <v>19</v>
      </c>
      <c r="B32" s="44"/>
      <c r="C32" s="44"/>
      <c r="D32" s="44"/>
      <c r="E32" s="44"/>
      <c r="F32" s="44"/>
      <c r="G32" s="44"/>
      <c r="H32" s="44"/>
      <c r="I32" s="45"/>
    </row>
    <row r="33" spans="1:9" ht="25.5" customHeight="1" x14ac:dyDescent="0.2">
      <c r="A33" s="49" t="s">
        <v>21</v>
      </c>
      <c r="B33" s="50"/>
      <c r="C33" s="50"/>
      <c r="D33" s="50"/>
      <c r="E33" s="50"/>
      <c r="F33" s="50"/>
      <c r="G33" s="50"/>
      <c r="H33" s="50"/>
      <c r="I33" s="51"/>
    </row>
  </sheetData>
  <mergeCells count="17">
    <mergeCell ref="A28:I28"/>
    <mergeCell ref="A1:I1"/>
    <mergeCell ref="A2:A18"/>
    <mergeCell ref="B2:D2"/>
    <mergeCell ref="B3:D18"/>
    <mergeCell ref="E3:E18"/>
    <mergeCell ref="F3:F18"/>
    <mergeCell ref="B23:C23"/>
    <mergeCell ref="D23:E23"/>
    <mergeCell ref="B24:C24"/>
    <mergeCell ref="D24:E24"/>
    <mergeCell ref="A27:I27"/>
    <mergeCell ref="A29:I29"/>
    <mergeCell ref="A30:I30"/>
    <mergeCell ref="A31:I31"/>
    <mergeCell ref="A32:I32"/>
    <mergeCell ref="A33:I33"/>
  </mergeCells>
  <pageMargins left="0.511811024" right="0.511811024" top="0.78740157499999996" bottom="0.78740157499999996" header="0.31496062000000002" footer="0.31496062000000002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"/>
  <sheetViews>
    <sheetView zoomScaleNormal="100" workbookViewId="0">
      <selection activeCell="B3" sqref="B3"/>
    </sheetView>
  </sheetViews>
  <sheetFormatPr defaultRowHeight="12.75" x14ac:dyDescent="0.2"/>
  <cols>
    <col min="1" max="1" width="9.140625" style="29"/>
    <col min="2" max="2" width="29.42578125" style="29" customWidth="1"/>
    <col min="3" max="3" width="13.28515625" style="29" customWidth="1"/>
    <col min="4" max="4" width="10.42578125" style="29" customWidth="1"/>
    <col min="5" max="5" width="13.28515625" style="29" customWidth="1"/>
    <col min="6" max="6" width="15.5703125" style="29" bestFit="1" customWidth="1"/>
    <col min="7" max="7" width="14.42578125" style="38" customWidth="1"/>
    <col min="8" max="14" width="9.140625" style="38"/>
    <col min="15" max="16384" width="9.140625" style="29"/>
  </cols>
  <sheetData>
    <row r="1" spans="1:7" ht="15.75" customHeight="1" x14ac:dyDescent="0.25">
      <c r="A1" s="75" t="s">
        <v>22</v>
      </c>
      <c r="B1" s="76"/>
      <c r="C1" s="76"/>
      <c r="D1" s="76"/>
      <c r="E1" s="76"/>
      <c r="F1" s="76"/>
      <c r="G1" s="76"/>
    </row>
    <row r="2" spans="1:7" ht="25.5" x14ac:dyDescent="0.2">
      <c r="A2" s="33" t="s">
        <v>23</v>
      </c>
      <c r="B2" s="33" t="s">
        <v>24</v>
      </c>
      <c r="C2" s="33" t="s">
        <v>25</v>
      </c>
      <c r="D2" s="33" t="s">
        <v>35</v>
      </c>
      <c r="E2" s="33" t="s">
        <v>34</v>
      </c>
      <c r="F2" s="37" t="s">
        <v>36</v>
      </c>
      <c r="G2" s="40" t="s">
        <v>33</v>
      </c>
    </row>
    <row r="3" spans="1:7" ht="76.5" x14ac:dyDescent="0.2">
      <c r="A3" s="30">
        <v>1</v>
      </c>
      <c r="B3" s="31" t="str">
        <f>Item1!B3</f>
        <v xml:space="preserve">FORNECIMENTO, EM REGIME DE
COMODATO, DE SISTEMA DE
MONITORAMENTO VEICULAR VIA
SATÉLITE E GESTÃO POR SISTEMA DE
B.I. (BUSINESS INTELIGENCE)
</v>
      </c>
      <c r="C3" s="30" t="str">
        <f>Item1!E3</f>
        <v>unidade</v>
      </c>
      <c r="D3" s="30">
        <f>Item1!F3</f>
        <v>29</v>
      </c>
      <c r="E3" s="34">
        <f>Item1!D23</f>
        <v>40.493249999999996</v>
      </c>
      <c r="F3" s="39">
        <f t="shared" ref="F3" si="0">(ROUND(E3,2)*D3)</f>
        <v>1174.21</v>
      </c>
      <c r="G3" s="41">
        <f>F3*12</f>
        <v>14090.52</v>
      </c>
    </row>
    <row r="4" spans="1:7" ht="15.75" x14ac:dyDescent="0.25">
      <c r="A4" s="74" t="s">
        <v>26</v>
      </c>
      <c r="B4" s="74"/>
      <c r="C4" s="74"/>
      <c r="D4" s="74"/>
      <c r="E4" s="74"/>
      <c r="F4" s="32">
        <f>SUM(F3:F3)</f>
        <v>1174.21</v>
      </c>
      <c r="G4" s="42">
        <f>SUM(G3:G3)</f>
        <v>14090.52</v>
      </c>
    </row>
  </sheetData>
  <mergeCells count="2">
    <mergeCell ref="A4:E4"/>
    <mergeCell ref="A1:G1"/>
  </mergeCells>
  <pageMargins left="0.51181102362204722" right="0.51181102362204722" top="0.78740157480314965" bottom="0.78740157480314965" header="0.31496062992125984" footer="0.31496062992125984"/>
  <pageSetup paperSize="9" scale="8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Item1</vt:lpstr>
      <vt:lpstr>TOTAL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lastPrinted>2020-03-11T16:58:12Z</cp:lastPrinted>
  <dcterms:created xsi:type="dcterms:W3CDTF">2019-01-16T20:04:04Z</dcterms:created>
  <dcterms:modified xsi:type="dcterms:W3CDTF">2020-04-28T14:22:08Z</dcterms:modified>
</cp:coreProperties>
</file>